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PC\Documents\recuperados\Marketing\"/>
    </mc:Choice>
  </mc:AlternateContent>
  <xr:revisionPtr revIDLastSave="0" documentId="13_ncr:1_{149D9F7D-2F9F-46E4-8BA8-C48EEDB560C9}" xr6:coauthVersionLast="47" xr6:coauthVersionMax="47" xr10:uidLastSave="{00000000-0000-0000-0000-000000000000}"/>
  <bookViews>
    <workbookView xWindow="-120" yWindow="-120" windowWidth="20730" windowHeight="11160" xr2:uid="{F77A4445-DE4F-44C3-952C-1A54C1FFA783}"/>
  </bookViews>
  <sheets>
    <sheet name="Planilha1" sheetId="1" r:id="rId1"/>
    <sheet name="Planilha3" sheetId="3" state="hidden" r:id="rId2"/>
    <sheet name="Planilh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3" l="1"/>
  <c r="C9" i="3"/>
  <c r="D39" i="1" s="1"/>
  <c r="C8" i="3"/>
  <c r="D33" i="1" s="1"/>
  <c r="C1" i="3"/>
  <c r="D13" i="1" s="1"/>
  <c r="B16" i="3"/>
  <c r="B15" i="3"/>
  <c r="B14" i="3"/>
  <c r="B12" i="3"/>
  <c r="B11" i="3"/>
  <c r="B10" i="3"/>
  <c r="B9" i="3"/>
  <c r="B8" i="3"/>
  <c r="B7" i="3"/>
  <c r="B6" i="3"/>
  <c r="B5" i="3"/>
  <c r="B4" i="3"/>
  <c r="B3" i="3"/>
  <c r="B2" i="3"/>
  <c r="B1" i="3"/>
  <c r="C2" i="3" l="1"/>
  <c r="D17" i="1" s="1"/>
  <c r="C3" i="3" s="1"/>
  <c r="D18" i="1" s="1"/>
  <c r="C14" i="3" l="1"/>
  <c r="D51" i="1" s="1"/>
  <c r="C15" i="3"/>
  <c r="D53" i="1" s="1"/>
  <c r="C4" i="3"/>
  <c r="D19" i="1" s="1"/>
  <c r="C5" i="3" l="1"/>
  <c r="D25" i="1" s="1"/>
  <c r="C11" i="3" l="1"/>
  <c r="C10" i="3"/>
  <c r="C6" i="3"/>
  <c r="D26" i="1" s="1"/>
  <c r="C7" i="3"/>
  <c r="D27" i="1" s="1"/>
  <c r="D42" i="1" l="1"/>
  <c r="D44" i="1"/>
  <c r="C13" i="3" s="1"/>
  <c r="D48" i="1" l="1"/>
  <c r="C12" i="3"/>
  <c r="D46" i="1" s="1"/>
  <c r="C16" i="3" l="1"/>
  <c r="D56" i="1" s="1"/>
</calcChain>
</file>

<file path=xl/sharedStrings.xml><?xml version="1.0" encoding="utf-8"?>
<sst xmlns="http://schemas.openxmlformats.org/spreadsheetml/2006/main" count="56" uniqueCount="42">
  <si>
    <t>LUCRO CONTÁBIL</t>
  </si>
  <si>
    <t>%</t>
  </si>
  <si>
    <t>$</t>
  </si>
  <si>
    <t>ITENS</t>
  </si>
  <si>
    <t>EQUIPAMENTOS</t>
  </si>
  <si>
    <t>INTANGÍVEL</t>
  </si>
  <si>
    <t>SALDO NO IMOBILIZADO</t>
  </si>
  <si>
    <t>SALDO NO INTANGÍVEL</t>
  </si>
  <si>
    <t>RECEITAS</t>
  </si>
  <si>
    <t>DESPESAS C/ INOVAÇÃO</t>
  </si>
  <si>
    <t>EXCLUSÃO INCENTIVADA</t>
  </si>
  <si>
    <r>
      <t xml:space="preserve">IRPJ </t>
    </r>
    <r>
      <rPr>
        <b/>
        <sz val="12"/>
        <color theme="1"/>
        <rFont val="Calibri"/>
        <family val="2"/>
        <scheme val="minor"/>
      </rPr>
      <t>Parcial</t>
    </r>
  </si>
  <si>
    <r>
      <t>CSLL</t>
    </r>
    <r>
      <rPr>
        <b/>
        <sz val="12"/>
        <color theme="1"/>
        <rFont val="Calibri"/>
        <family val="2"/>
        <scheme val="minor"/>
      </rPr>
      <t xml:space="preserve"> Parcial</t>
    </r>
  </si>
  <si>
    <r>
      <t xml:space="preserve">IRPJ </t>
    </r>
    <r>
      <rPr>
        <b/>
        <sz val="12"/>
        <color theme="1"/>
        <rFont val="Calibri"/>
        <family val="2"/>
        <scheme val="minor"/>
      </rPr>
      <t>Total</t>
    </r>
  </si>
  <si>
    <r>
      <t xml:space="preserve">CSLL </t>
    </r>
    <r>
      <rPr>
        <b/>
        <sz val="12"/>
        <color theme="1"/>
        <rFont val="Calibri"/>
        <family val="2"/>
        <scheme val="minor"/>
      </rPr>
      <t>Total</t>
    </r>
  </si>
  <si>
    <t>PLANILHA PARA O CÁLCULO DO IRPJ E CSLL COM A UTILIZAÇÃO DO INCENTIVO DA LEI DO BEM</t>
  </si>
  <si>
    <t>INSIRA VALORES APENAS NAS CÉLULAS AMARELAS. AS DEMAIS CONTÉM FÓRMULAS E ESTÃO PROTEGIDAS</t>
  </si>
  <si>
    <t>BASE DE CÁLCULO P/ IRPJ</t>
  </si>
  <si>
    <t>BASE DE CÁLCULO P/ CSLL</t>
  </si>
  <si>
    <t>https://consultoriainovacao.net</t>
  </si>
  <si>
    <t>Observações iniciais</t>
  </si>
  <si>
    <t>Clique Aqui</t>
  </si>
  <si>
    <t xml:space="preserve">As células em amarelo contém apenas valores hipotéticos </t>
  </si>
  <si>
    <t>para serem substituídos pelos valores de sua empresa.</t>
  </si>
  <si>
    <t>IRPJ calculado pela empresa antes do incentivo.</t>
  </si>
  <si>
    <t>CSLL calculada pela empresa antes do incentivo.</t>
  </si>
  <si>
    <r>
      <t xml:space="preserve">Valor da economia </t>
    </r>
    <r>
      <rPr>
        <b/>
        <u/>
        <sz val="14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com o aproveitamento do incentivo</t>
    </r>
  </si>
  <si>
    <t>Observação: Apenas projetos enquadrados na Lei do Bem são beneficiados pelo incentivo à</t>
  </si>
  <si>
    <r>
      <t xml:space="preserve">inovação tecnológica. Assim, o valor que for inserido na célula </t>
    </r>
    <r>
      <rPr>
        <b/>
        <sz val="14"/>
        <color theme="1"/>
        <rFont val="Calibri"/>
        <family val="2"/>
        <scheme val="minor"/>
      </rPr>
      <t>D12</t>
    </r>
    <r>
      <rPr>
        <sz val="11"/>
        <color theme="1"/>
        <rFont val="Calibri"/>
        <family val="2"/>
        <scheme val="minor"/>
      </rPr>
      <t xml:space="preserve"> deverá ser certificado pelos  </t>
    </r>
  </si>
  <si>
    <r>
      <t xml:space="preserve">célula </t>
    </r>
    <r>
      <rPr>
        <b/>
        <sz val="14"/>
        <color theme="1"/>
        <rFont val="Calibri"/>
        <family val="2"/>
        <scheme val="minor"/>
      </rPr>
      <t>F3</t>
    </r>
    <r>
      <rPr>
        <sz val="11"/>
        <color theme="1"/>
        <rFont val="Calibri"/>
        <family val="2"/>
        <scheme val="minor"/>
      </rPr>
      <t xml:space="preserve"> para maiores esclarecimentos.</t>
    </r>
  </si>
  <si>
    <r>
      <t xml:space="preserve">técnicos da </t>
    </r>
    <r>
      <rPr>
        <b/>
        <sz val="14"/>
        <color theme="1"/>
        <rFont val="Calibri"/>
        <family val="2"/>
        <scheme val="minor"/>
      </rPr>
      <t>JBA Consultoria</t>
    </r>
    <r>
      <rPr>
        <sz val="11"/>
        <color theme="1"/>
        <rFont val="Calibri"/>
        <family val="2"/>
        <scheme val="minor"/>
      </rPr>
      <t>. Entre em contato através do site cujo endereço se encontra na</t>
    </r>
  </si>
  <si>
    <r>
      <rPr>
        <b/>
        <sz val="20"/>
        <color theme="1"/>
        <rFont val="Calibri"/>
        <family val="2"/>
        <scheme val="minor"/>
      </rPr>
      <t>INÍCIO</t>
    </r>
    <r>
      <rPr>
        <b/>
        <sz val="14"/>
        <color theme="1"/>
        <rFont val="Calibri"/>
        <family val="2"/>
        <scheme val="minor"/>
      </rPr>
      <t xml:space="preserve">                   Clique na Célula B3</t>
    </r>
  </si>
  <si>
    <t>Prej. Ac. e/ou Base Neg. CSLL</t>
  </si>
  <si>
    <t>RESULTADO REAL I</t>
  </si>
  <si>
    <t>RESULTADO REAL II</t>
  </si>
  <si>
    <t>RESULTADO REAL III</t>
  </si>
  <si>
    <t>ADIÇÕES DIVERSAS</t>
  </si>
  <si>
    <t>EXCLUSÕES DIVERSAS</t>
  </si>
  <si>
    <t>Use apenas números positivos, mesmo que sejam deduções.</t>
  </si>
  <si>
    <t>DESPESAS DIVERSAS</t>
  </si>
  <si>
    <t>DEPRECIAÇÃO ACUMULADA</t>
  </si>
  <si>
    <t>AMORTIZAÇÃO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</si>
</sst>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(#,##0.00\)"/>
    <numFmt numFmtId="165" formatCode="#,##0;[Red]\(#,##0.00\)"/>
    <numFmt numFmtId="166" formatCode="#,##0.00;[Red]#,##0.00"/>
    <numFmt numFmtId="167" formatCode="#,##0.00;[Red]\(#,##0.00\)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9" fontId="0" fillId="0" borderId="0" xfId="0" applyNumberFormat="1" applyAlignment="1">
      <alignment horizontal="center"/>
    </xf>
    <xf numFmtId="9" fontId="0" fillId="2" borderId="2" xfId="0" applyNumberFormat="1" applyFill="1" applyBorder="1" applyAlignment="1" applyProtection="1">
      <alignment horizontal="center"/>
      <protection locked="0"/>
    </xf>
    <xf numFmtId="4" fontId="0" fillId="2" borderId="2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5" fillId="0" borderId="2" xfId="1" applyNumberFormat="1" applyBorder="1" applyAlignment="1" applyProtection="1">
      <alignment horizontal="center" vertical="center"/>
    </xf>
    <xf numFmtId="164" fontId="1" fillId="0" borderId="0" xfId="0" applyNumberFormat="1" applyFont="1" applyAlignment="1">
      <alignment horizontal="right"/>
    </xf>
    <xf numFmtId="4" fontId="0" fillId="0" borderId="1" xfId="0" applyNumberFormat="1" applyBorder="1"/>
    <xf numFmtId="9" fontId="0" fillId="0" borderId="0" xfId="0" applyNumberFormat="1"/>
    <xf numFmtId="4" fontId="0" fillId="0" borderId="3" xfId="0" applyNumberFormat="1" applyBorder="1"/>
    <xf numFmtId="165" fontId="0" fillId="0" borderId="0" xfId="0" quotePrefix="1" applyNumberFormat="1"/>
    <xf numFmtId="4" fontId="4" fillId="0" borderId="2" xfId="0" applyNumberFormat="1" applyFont="1" applyBorder="1"/>
    <xf numFmtId="4" fontId="2" fillId="0" borderId="0" xfId="0" quotePrefix="1" applyNumberFormat="1" applyFont="1"/>
    <xf numFmtId="0" fontId="5" fillId="0" borderId="0" xfId="1" applyProtection="1"/>
    <xf numFmtId="0" fontId="0" fillId="0" borderId="0" xfId="0" applyAlignment="1">
      <alignment horizontal="left" vertical="center" wrapText="1"/>
    </xf>
    <xf numFmtId="0" fontId="3" fillId="3" borderId="0" xfId="0" applyFont="1" applyFill="1"/>
    <xf numFmtId="0" fontId="0" fillId="3" borderId="0" xfId="0" applyFill="1"/>
    <xf numFmtId="4" fontId="4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</xf>
    <xf numFmtId="4" fontId="4" fillId="0" borderId="2" xfId="0" quotePrefix="1" applyNumberFormat="1" applyFont="1" applyBorder="1" applyAlignment="1">
      <alignment vertical="center"/>
    </xf>
    <xf numFmtId="4" fontId="10" fillId="2" borderId="2" xfId="0" applyNumberFormat="1" applyFont="1" applyFill="1" applyBorder="1" applyAlignment="1" applyProtection="1">
      <alignment horizontal="right"/>
      <protection locked="0"/>
    </xf>
    <xf numFmtId="0" fontId="0" fillId="0" borderId="0" xfId="0" quotePrefix="1"/>
    <xf numFmtId="4" fontId="0" fillId="0" borderId="0" xfId="0" applyNumberFormat="1" applyAlignment="1">
      <alignment vertical="center"/>
    </xf>
    <xf numFmtId="167" fontId="0" fillId="0" borderId="2" xfId="0" quotePrefix="1" applyNumberFormat="1" applyBorder="1"/>
    <xf numFmtId="0" fontId="4" fillId="3" borderId="0" xfId="0" applyFont="1" applyFill="1"/>
    <xf numFmtId="167" fontId="10" fillId="2" borderId="2" xfId="0" applyNumberFormat="1" applyFont="1" applyFill="1" applyBorder="1" applyAlignment="1" applyProtection="1">
      <alignment horizontal="right"/>
      <protection locked="0"/>
    </xf>
    <xf numFmtId="4" fontId="0" fillId="0" borderId="0" xfId="0" quotePrefix="1" applyNumberFormat="1"/>
    <xf numFmtId="4" fontId="7" fillId="0" borderId="8" xfId="0" quotePrefix="1" applyNumberFormat="1" applyFont="1" applyBorder="1" applyAlignment="1">
      <alignment vertical="center"/>
    </xf>
    <xf numFmtId="166" fontId="10" fillId="0" borderId="2" xfId="0" applyNumberFormat="1" applyFont="1" applyBorder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67" fontId="10" fillId="0" borderId="2" xfId="0" quotePrefix="1" applyNumberFormat="1" applyFont="1" applyBorder="1" applyAlignment="1">
      <alignment horizontal="right"/>
    </xf>
    <xf numFmtId="167" fontId="10" fillId="0" borderId="9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" fontId="9" fillId="0" borderId="5" xfId="1" applyNumberFormat="1" applyFont="1" applyBorder="1" applyAlignment="1" applyProtection="1">
      <alignment horizontal="center" vertical="center"/>
    </xf>
    <xf numFmtId="4" fontId="9" fillId="0" borderId="6" xfId="1" applyNumberFormat="1" applyFont="1" applyBorder="1" applyAlignment="1" applyProtection="1">
      <alignment horizontal="center" vertical="center"/>
    </xf>
    <xf numFmtId="4" fontId="9" fillId="0" borderId="7" xfId="1" applyNumberFormat="1" applyFont="1" applyBorder="1" applyAlignment="1" applyProtection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9</xdr:row>
      <xdr:rowOff>85725</xdr:rowOff>
    </xdr:from>
    <xdr:to>
      <xdr:col>5</xdr:col>
      <xdr:colOff>9525</xdr:colOff>
      <xdr:row>9</xdr:row>
      <xdr:rowOff>85725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4E885958-718A-46BB-B30D-A96198F11AD0}"/>
            </a:ext>
          </a:extLst>
        </xdr:cNvPr>
        <xdr:cNvCxnSpPr/>
      </xdr:nvCxnSpPr>
      <xdr:spPr>
        <a:xfrm flipH="1">
          <a:off x="3962400" y="1171575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85725</xdr:rowOff>
    </xdr:from>
    <xdr:to>
      <xdr:col>5</xdr:col>
      <xdr:colOff>0</xdr:colOff>
      <xdr:row>11</xdr:row>
      <xdr:rowOff>85725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EE19080E-51B6-4B14-B63F-536B5B7C9E6F}"/>
            </a:ext>
          </a:extLst>
        </xdr:cNvPr>
        <xdr:cNvCxnSpPr/>
      </xdr:nvCxnSpPr>
      <xdr:spPr>
        <a:xfrm flipH="1">
          <a:off x="3952875" y="1409700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13</xdr:row>
      <xdr:rowOff>104775</xdr:rowOff>
    </xdr:from>
    <xdr:to>
      <xdr:col>5</xdr:col>
      <xdr:colOff>9525</xdr:colOff>
      <xdr:row>13</xdr:row>
      <xdr:rowOff>104775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9AA76713-5485-487F-9CB4-48E84E1E60F1}"/>
            </a:ext>
          </a:extLst>
        </xdr:cNvPr>
        <xdr:cNvCxnSpPr/>
      </xdr:nvCxnSpPr>
      <xdr:spPr>
        <a:xfrm flipH="1">
          <a:off x="3962400" y="1809750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29</xdr:row>
      <xdr:rowOff>104775</xdr:rowOff>
    </xdr:from>
    <xdr:to>
      <xdr:col>5</xdr:col>
      <xdr:colOff>0</xdr:colOff>
      <xdr:row>29</xdr:row>
      <xdr:rowOff>104775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7BBFCFEA-E7A5-4442-9800-D492EE77DA54}"/>
            </a:ext>
          </a:extLst>
        </xdr:cNvPr>
        <xdr:cNvCxnSpPr/>
      </xdr:nvCxnSpPr>
      <xdr:spPr>
        <a:xfrm flipH="1">
          <a:off x="3952875" y="4476750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95250</xdr:rowOff>
    </xdr:from>
    <xdr:to>
      <xdr:col>5</xdr:col>
      <xdr:colOff>0</xdr:colOff>
      <xdr:row>31</xdr:row>
      <xdr:rowOff>95250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386A9A9E-6858-4C41-A60F-EA5257AB32B3}"/>
            </a:ext>
          </a:extLst>
        </xdr:cNvPr>
        <xdr:cNvCxnSpPr/>
      </xdr:nvCxnSpPr>
      <xdr:spPr>
        <a:xfrm flipH="1">
          <a:off x="4210050" y="5200650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47</xdr:row>
      <xdr:rowOff>95250</xdr:rowOff>
    </xdr:from>
    <xdr:to>
      <xdr:col>5</xdr:col>
      <xdr:colOff>0</xdr:colOff>
      <xdr:row>47</xdr:row>
      <xdr:rowOff>95250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C0214C44-F064-41CE-83FC-C8FF99007305}"/>
            </a:ext>
          </a:extLst>
        </xdr:cNvPr>
        <xdr:cNvCxnSpPr/>
      </xdr:nvCxnSpPr>
      <xdr:spPr>
        <a:xfrm flipH="1">
          <a:off x="3952875" y="7305675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45</xdr:row>
      <xdr:rowOff>114300</xdr:rowOff>
    </xdr:from>
    <xdr:to>
      <xdr:col>5</xdr:col>
      <xdr:colOff>0</xdr:colOff>
      <xdr:row>45</xdr:row>
      <xdr:rowOff>114300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25EF1B45-BA98-43E5-9CBE-8A6C23CF4DF0}"/>
            </a:ext>
          </a:extLst>
        </xdr:cNvPr>
        <xdr:cNvCxnSpPr/>
      </xdr:nvCxnSpPr>
      <xdr:spPr>
        <a:xfrm flipH="1">
          <a:off x="3952875" y="7038975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43</xdr:row>
      <xdr:rowOff>95250</xdr:rowOff>
    </xdr:from>
    <xdr:to>
      <xdr:col>5</xdr:col>
      <xdr:colOff>9525</xdr:colOff>
      <xdr:row>43</xdr:row>
      <xdr:rowOff>95250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A17B47CA-E332-43B6-8EAB-BFB04DBBCD72}"/>
            </a:ext>
          </a:extLst>
        </xdr:cNvPr>
        <xdr:cNvCxnSpPr/>
      </xdr:nvCxnSpPr>
      <xdr:spPr>
        <a:xfrm flipH="1">
          <a:off x="3962400" y="6781800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41</xdr:row>
      <xdr:rowOff>104775</xdr:rowOff>
    </xdr:from>
    <xdr:to>
      <xdr:col>5</xdr:col>
      <xdr:colOff>0</xdr:colOff>
      <xdr:row>41</xdr:row>
      <xdr:rowOff>104775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978F4EFF-797F-40C0-B908-2A39DBCA5721}"/>
            </a:ext>
          </a:extLst>
        </xdr:cNvPr>
        <xdr:cNvCxnSpPr/>
      </xdr:nvCxnSpPr>
      <xdr:spPr>
        <a:xfrm flipH="1">
          <a:off x="3952875" y="6553200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114300</xdr:rowOff>
    </xdr:from>
    <xdr:to>
      <xdr:col>5</xdr:col>
      <xdr:colOff>0</xdr:colOff>
      <xdr:row>35</xdr:row>
      <xdr:rowOff>114300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A87F1776-07EB-44ED-A411-25AF256C539B}"/>
            </a:ext>
          </a:extLst>
        </xdr:cNvPr>
        <xdr:cNvCxnSpPr/>
      </xdr:nvCxnSpPr>
      <xdr:spPr>
        <a:xfrm flipH="1">
          <a:off x="3952875" y="5534025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104775</xdr:rowOff>
    </xdr:from>
    <xdr:to>
      <xdr:col>5</xdr:col>
      <xdr:colOff>0</xdr:colOff>
      <xdr:row>22</xdr:row>
      <xdr:rowOff>104775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72D681E4-BDBF-4FA9-A408-B1D2D7E06404}"/>
            </a:ext>
          </a:extLst>
        </xdr:cNvPr>
        <xdr:cNvCxnSpPr/>
      </xdr:nvCxnSpPr>
      <xdr:spPr>
        <a:xfrm flipH="1">
          <a:off x="3952875" y="3267075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85725</xdr:rowOff>
    </xdr:from>
    <xdr:to>
      <xdr:col>5</xdr:col>
      <xdr:colOff>0</xdr:colOff>
      <xdr:row>7</xdr:row>
      <xdr:rowOff>85725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134E6AAF-766F-4327-A03D-C71EB8B77C82}"/>
            </a:ext>
          </a:extLst>
        </xdr:cNvPr>
        <xdr:cNvCxnSpPr/>
      </xdr:nvCxnSpPr>
      <xdr:spPr>
        <a:xfrm flipH="1">
          <a:off x="4210050" y="1428750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95250</xdr:rowOff>
    </xdr:from>
    <xdr:to>
      <xdr:col>5</xdr:col>
      <xdr:colOff>0</xdr:colOff>
      <xdr:row>15</xdr:row>
      <xdr:rowOff>95250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9D73021E-7DFE-4962-A258-54AAA60EB016}"/>
            </a:ext>
          </a:extLst>
        </xdr:cNvPr>
        <xdr:cNvCxnSpPr/>
      </xdr:nvCxnSpPr>
      <xdr:spPr>
        <a:xfrm flipH="1">
          <a:off x="4210050" y="2533650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17</xdr:row>
      <xdr:rowOff>104775</xdr:rowOff>
    </xdr:from>
    <xdr:to>
      <xdr:col>5</xdr:col>
      <xdr:colOff>0</xdr:colOff>
      <xdr:row>17</xdr:row>
      <xdr:rowOff>104775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EC9B9E58-2871-432E-A10E-83391F53ED14}"/>
            </a:ext>
          </a:extLst>
        </xdr:cNvPr>
        <xdr:cNvCxnSpPr/>
      </xdr:nvCxnSpPr>
      <xdr:spPr>
        <a:xfrm flipH="1">
          <a:off x="4210050" y="2924175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104775</xdr:rowOff>
    </xdr:from>
    <xdr:to>
      <xdr:col>5</xdr:col>
      <xdr:colOff>0</xdr:colOff>
      <xdr:row>37</xdr:row>
      <xdr:rowOff>104775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0CFEC29B-A84F-4CCE-A799-44796E028963}"/>
            </a:ext>
          </a:extLst>
        </xdr:cNvPr>
        <xdr:cNvCxnSpPr/>
      </xdr:nvCxnSpPr>
      <xdr:spPr>
        <a:xfrm flipH="1">
          <a:off x="4210050" y="6257925"/>
          <a:ext cx="56197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9525</xdr:colOff>
      <xdr:row>7</xdr:row>
      <xdr:rowOff>156154</xdr:rowOff>
    </xdr:from>
    <xdr:to>
      <xdr:col>9</xdr:col>
      <xdr:colOff>174518</xdr:colOff>
      <xdr:row>17</xdr:row>
      <xdr:rowOff>9525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119AB59-2A26-5139-D8D7-27AD0BB3D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1851604"/>
          <a:ext cx="1622318" cy="1329746"/>
        </a:xfrm>
        <a:prstGeom prst="rect">
          <a:avLst/>
        </a:prstGeom>
      </xdr:spPr>
    </xdr:pic>
    <xdr:clientData/>
  </xdr:twoCellAnchor>
  <xdr:twoCellAnchor>
    <xdr:from>
      <xdr:col>1</xdr:col>
      <xdr:colOff>1962150</xdr:colOff>
      <xdr:row>2</xdr:row>
      <xdr:rowOff>304800</xdr:rowOff>
    </xdr:from>
    <xdr:to>
      <xdr:col>3</xdr:col>
      <xdr:colOff>0</xdr:colOff>
      <xdr:row>2</xdr:row>
      <xdr:rowOff>304800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C772234B-AD94-4422-A2BF-795C88765A09}"/>
            </a:ext>
          </a:extLst>
        </xdr:cNvPr>
        <xdr:cNvCxnSpPr/>
      </xdr:nvCxnSpPr>
      <xdr:spPr>
        <a:xfrm flipH="1">
          <a:off x="2047875" y="733425"/>
          <a:ext cx="5334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55</xdr:row>
      <xdr:rowOff>219075</xdr:rowOff>
    </xdr:from>
    <xdr:to>
      <xdr:col>3</xdr:col>
      <xdr:colOff>9525</xdr:colOff>
      <xdr:row>55</xdr:row>
      <xdr:rowOff>228600</xdr:rowOff>
    </xdr:to>
    <xdr:cxnSp macro="">
      <xdr:nvCxnSpPr>
        <xdr:cNvPr id="23" name="Conector de Seta Reta 22">
          <a:extLst>
            <a:ext uri="{FF2B5EF4-FFF2-40B4-BE49-F238E27FC236}">
              <a16:creationId xmlns:a16="http://schemas.microsoft.com/office/drawing/2014/main" id="{31B2F341-2365-4818-95E7-15A3124B25CB}"/>
            </a:ext>
          </a:extLst>
        </xdr:cNvPr>
        <xdr:cNvCxnSpPr/>
      </xdr:nvCxnSpPr>
      <xdr:spPr>
        <a:xfrm>
          <a:off x="2057400" y="10220325"/>
          <a:ext cx="533400" cy="952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n-iEmLO311gjFC9RfRhWTMGVDH8hoaQ/view?usp=sharing" TargetMode="External"/><Relationship Id="rId13" Type="http://schemas.openxmlformats.org/officeDocument/2006/relationships/hyperlink" Target="https://drive.google.com/file/d/1Ic1jgdJNVNApLr51CV7hjrBX8Q4bkcAH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TakFYltSsyMpZleHB76bZ1LHOiBXctAS/view?usp=sharing" TargetMode="External"/><Relationship Id="rId7" Type="http://schemas.openxmlformats.org/officeDocument/2006/relationships/hyperlink" Target="https://drive.google.com/file/d/1fOxH3NrnLZyDLRa_nsxSne0gE6Dq6Opk/view?usp=sharing" TargetMode="External"/><Relationship Id="rId12" Type="http://schemas.openxmlformats.org/officeDocument/2006/relationships/hyperlink" Target="https://drive.google.com/file/d/1QIFqu93QxovxZp16j72_K8eMmbiB7-nu/view?usp=sharing" TargetMode="External"/><Relationship Id="rId17" Type="http://schemas.openxmlformats.org/officeDocument/2006/relationships/hyperlink" Target="https://drive.google.com/file/d/1TYwKsNB_8Ml1iLA1FjunnUuRAj5rEyL1/view?usp=sharing" TargetMode="External"/><Relationship Id="rId2" Type="http://schemas.openxmlformats.org/officeDocument/2006/relationships/hyperlink" Target="https://drive.google.com/file/d/1WEsTmsenQiA5Aqb-j-xOtxIPiEzFVbPI/view?usp=sharing" TargetMode="External"/><Relationship Id="rId16" Type="http://schemas.openxmlformats.org/officeDocument/2006/relationships/hyperlink" Target="https://drive.google.com/file/d/1hYDA-q-LyKVKyOj7otIIk4tQN4b49Z-q/view?usp=sharing" TargetMode="External"/><Relationship Id="rId1" Type="http://schemas.openxmlformats.org/officeDocument/2006/relationships/hyperlink" Target="https://consultoriainovacao.net/" TargetMode="External"/><Relationship Id="rId6" Type="http://schemas.openxmlformats.org/officeDocument/2006/relationships/hyperlink" Target="https://drive.google.com/file/d/1qUfjFyp7N-6oqooPAsvXzFtvKxDYgGAO/view?usp=sharing" TargetMode="External"/><Relationship Id="rId11" Type="http://schemas.openxmlformats.org/officeDocument/2006/relationships/hyperlink" Target="https://drive.google.com/file/d/1DjQ_0BHEPlDGxXkyCSn3gv9PcdLvF3Gs/view?usp=sharing" TargetMode="External"/><Relationship Id="rId5" Type="http://schemas.openxmlformats.org/officeDocument/2006/relationships/hyperlink" Target="https://drive.google.com/file/d/1XiCsJyoU5-3_uHZ9lIITZesS59DxtdcD/view?usp=sharing" TargetMode="External"/><Relationship Id="rId15" Type="http://schemas.openxmlformats.org/officeDocument/2006/relationships/hyperlink" Target="https://drive.google.com/file/d/1NJC3rsDTSIhFw1238teE8SIhrlbwUghe/view?usp=sharing" TargetMode="External"/><Relationship Id="rId10" Type="http://schemas.openxmlformats.org/officeDocument/2006/relationships/hyperlink" Target="https://drive.google.com/file/d/1Z3psQ_QK6OvuEdKeTHX5CxuApyU_HNLs/view?usp=sharing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drive.google.com/file/d/1nVZmo9Oo9ch1Nc_bFwbl0v71fJpGlF35/view?usp=sharing" TargetMode="External"/><Relationship Id="rId9" Type="http://schemas.openxmlformats.org/officeDocument/2006/relationships/hyperlink" Target="https://drive.google.com/file/d/1F6bPsKcGVTt9hbcbcZFkR992PBe3QLNC/view?usp=sharing" TargetMode="External"/><Relationship Id="rId14" Type="http://schemas.openxmlformats.org/officeDocument/2006/relationships/hyperlink" Target="https://drive.google.com/file/d/1oTt5ltM4kexeyvR1onQXtP3_j_UlocX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6778-0134-43F6-84A8-ACE9DF94B5D7}">
  <sheetPr>
    <tabColor theme="1"/>
  </sheetPr>
  <dimension ref="B1:Q57"/>
  <sheetViews>
    <sheetView tabSelected="1" workbookViewId="0"/>
  </sheetViews>
  <sheetFormatPr defaultRowHeight="15" x14ac:dyDescent="0.25"/>
  <cols>
    <col min="1" max="1" width="1.28515625" customWidth="1"/>
    <col min="2" max="2" width="29.5703125" customWidth="1"/>
    <col min="3" max="3" width="7.85546875" style="2" customWidth="1"/>
    <col min="4" max="4" width="25" style="1" customWidth="1"/>
    <col min="5" max="5" width="3.85546875" customWidth="1"/>
    <col min="6" max="6" width="15.28515625" style="1" customWidth="1"/>
    <col min="7" max="7" width="10.140625" bestFit="1" customWidth="1"/>
    <col min="9" max="9" width="12.7109375" bestFit="1" customWidth="1"/>
    <col min="13" max="13" width="12.7109375" bestFit="1" customWidth="1"/>
    <col min="16" max="16" width="12.85546875" customWidth="1"/>
  </cols>
  <sheetData>
    <row r="1" spans="2:17" ht="18.75" x14ac:dyDescent="0.3"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7" ht="15" customHeight="1" thickBot="1" x14ac:dyDescent="0.3"/>
    <row r="3" spans="2:17" ht="48" customHeight="1" thickTop="1" thickBot="1" x14ac:dyDescent="0.3">
      <c r="B3" s="23" t="s">
        <v>20</v>
      </c>
      <c r="D3" s="21" t="s">
        <v>31</v>
      </c>
      <c r="F3" s="39" t="s">
        <v>19</v>
      </c>
      <c r="G3" s="40"/>
      <c r="H3" s="41"/>
    </row>
    <row r="4" spans="2:17" ht="15" customHeight="1" thickTop="1" x14ac:dyDescent="0.25"/>
    <row r="5" spans="2:17" x14ac:dyDescent="0.25">
      <c r="B5" s="38" t="s">
        <v>16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2:17" ht="6.75" customHeight="1" x14ac:dyDescent="0.25"/>
    <row r="7" spans="2:17" ht="15" customHeight="1" x14ac:dyDescent="0.25">
      <c r="B7" s="6" t="s">
        <v>3</v>
      </c>
      <c r="C7" s="2" t="s">
        <v>1</v>
      </c>
      <c r="D7" s="7" t="s">
        <v>2</v>
      </c>
    </row>
    <row r="8" spans="2:17" ht="15" customHeight="1" x14ac:dyDescent="0.25">
      <c r="B8" t="s">
        <v>8</v>
      </c>
      <c r="D8" s="30">
        <v>20000000</v>
      </c>
      <c r="F8" s="9" t="s">
        <v>21</v>
      </c>
    </row>
    <row r="9" spans="2:17" ht="3.95" customHeight="1" x14ac:dyDescent="0.25">
      <c r="D9" s="8"/>
    </row>
    <row r="10" spans="2:17" ht="15" customHeight="1" x14ac:dyDescent="0.25">
      <c r="B10" t="s">
        <v>39</v>
      </c>
      <c r="D10" s="25">
        <v>2000000</v>
      </c>
      <c r="F10" s="9" t="s">
        <v>21</v>
      </c>
      <c r="K10" s="26"/>
    </row>
    <row r="11" spans="2:17" ht="3.95" customHeight="1" x14ac:dyDescent="0.25">
      <c r="D11" s="10"/>
    </row>
    <row r="12" spans="2:17" ht="15" customHeight="1" x14ac:dyDescent="0.25">
      <c r="B12" t="s">
        <v>9</v>
      </c>
      <c r="D12" s="25">
        <v>1000000</v>
      </c>
      <c r="F12" s="9" t="s">
        <v>21</v>
      </c>
      <c r="K12" s="26"/>
      <c r="M12" s="1"/>
    </row>
    <row r="13" spans="2:17" x14ac:dyDescent="0.25">
      <c r="B13" t="s">
        <v>0</v>
      </c>
      <c r="D13" s="33">
        <f>Planilha3!C1</f>
        <v>17000000</v>
      </c>
      <c r="M13" s="1"/>
      <c r="O13" s="17"/>
    </row>
    <row r="14" spans="2:17" x14ac:dyDescent="0.25">
      <c r="B14" t="s">
        <v>36</v>
      </c>
      <c r="D14" s="4">
        <v>4500000</v>
      </c>
      <c r="F14" s="9" t="s">
        <v>21</v>
      </c>
    </row>
    <row r="15" spans="2:17" ht="3.95" customHeight="1" x14ac:dyDescent="0.25"/>
    <row r="16" spans="2:17" x14ac:dyDescent="0.25">
      <c r="B16" t="s">
        <v>37</v>
      </c>
      <c r="D16" s="25">
        <v>3000000</v>
      </c>
      <c r="F16" s="9" t="s">
        <v>21</v>
      </c>
    </row>
    <row r="17" spans="2:16" x14ac:dyDescent="0.25">
      <c r="B17" t="s">
        <v>33</v>
      </c>
      <c r="D17" s="34">
        <f>Planilha3!C2</f>
        <v>18500000</v>
      </c>
    </row>
    <row r="18" spans="2:16" x14ac:dyDescent="0.25">
      <c r="B18" t="s">
        <v>10</v>
      </c>
      <c r="C18" s="3">
        <v>0.8</v>
      </c>
      <c r="D18" s="35">
        <f>Planilha3!C3</f>
        <v>800000</v>
      </c>
      <c r="F18" s="9" t="s">
        <v>21</v>
      </c>
    </row>
    <row r="19" spans="2:16" ht="15.75" thickBot="1" x14ac:dyDescent="0.3">
      <c r="B19" t="s">
        <v>34</v>
      </c>
      <c r="D19" s="36">
        <f>Planilha3!C4</f>
        <v>17700000</v>
      </c>
    </row>
    <row r="20" spans="2:16" ht="15.75" thickTop="1" x14ac:dyDescent="0.25">
      <c r="H20" s="19" t="s">
        <v>22</v>
      </c>
      <c r="I20" s="20"/>
      <c r="J20" s="20"/>
      <c r="K20" s="20"/>
      <c r="L20" s="20"/>
      <c r="M20" s="20"/>
    </row>
    <row r="21" spans="2:16" x14ac:dyDescent="0.25">
      <c r="H21" s="19" t="s">
        <v>23</v>
      </c>
      <c r="I21" s="20"/>
      <c r="J21" s="20"/>
      <c r="K21" s="20"/>
      <c r="L21" s="20"/>
      <c r="M21" s="20"/>
    </row>
    <row r="22" spans="2:16" ht="3.95" customHeight="1" x14ac:dyDescent="0.25"/>
    <row r="23" spans="2:16" x14ac:dyDescent="0.25">
      <c r="B23" t="s">
        <v>32</v>
      </c>
      <c r="D23" s="4">
        <v>800000</v>
      </c>
      <c r="F23" s="9" t="s">
        <v>21</v>
      </c>
    </row>
    <row r="24" spans="2:16" ht="3.95" customHeight="1" x14ac:dyDescent="0.25">
      <c r="D24"/>
    </row>
    <row r="25" spans="2:16" x14ac:dyDescent="0.25">
      <c r="B25" t="s">
        <v>35</v>
      </c>
      <c r="D25" s="34">
        <f>Planilha3!C5</f>
        <v>16900000</v>
      </c>
      <c r="H25" s="20" t="s">
        <v>27</v>
      </c>
      <c r="I25" s="20"/>
      <c r="J25" s="20"/>
      <c r="K25" s="20"/>
      <c r="L25" s="20"/>
      <c r="M25" s="20"/>
      <c r="N25" s="20"/>
      <c r="O25" s="20"/>
      <c r="P25" s="20"/>
    </row>
    <row r="26" spans="2:16" ht="18.75" x14ac:dyDescent="0.3">
      <c r="B26" t="s">
        <v>11</v>
      </c>
      <c r="C26" s="2">
        <v>0.25</v>
      </c>
      <c r="D26" s="31">
        <f>Planilha3!C6</f>
        <v>4225000</v>
      </c>
      <c r="H26" s="20" t="s">
        <v>28</v>
      </c>
      <c r="I26" s="20"/>
      <c r="J26" s="20"/>
      <c r="K26" s="20"/>
      <c r="L26" s="20"/>
      <c r="M26" s="20"/>
      <c r="N26" s="20"/>
      <c r="O26" s="20"/>
      <c r="P26" s="20"/>
    </row>
    <row r="27" spans="2:16" ht="18.75" x14ac:dyDescent="0.3">
      <c r="B27" t="s">
        <v>12</v>
      </c>
      <c r="C27" s="2">
        <v>0.09</v>
      </c>
      <c r="D27" s="1">
        <f>Planilha3!C7</f>
        <v>1521000</v>
      </c>
      <c r="E27" s="12"/>
      <c r="H27" s="20" t="s">
        <v>30</v>
      </c>
      <c r="I27" s="20"/>
      <c r="J27" s="20"/>
      <c r="K27" s="20"/>
      <c r="L27" s="20"/>
      <c r="M27" s="20"/>
      <c r="N27" s="20"/>
      <c r="O27" s="20"/>
      <c r="P27" s="20"/>
    </row>
    <row r="28" spans="2:16" ht="18.75" x14ac:dyDescent="0.3">
      <c r="E28" s="12"/>
      <c r="F28"/>
      <c r="H28" s="20" t="s">
        <v>29</v>
      </c>
      <c r="I28" s="20"/>
      <c r="J28" s="20"/>
      <c r="K28" s="20"/>
      <c r="L28" s="20"/>
      <c r="M28" s="20"/>
      <c r="N28" s="20"/>
      <c r="O28" s="20"/>
      <c r="P28" s="20"/>
    </row>
    <row r="30" spans="2:16" ht="18.75" x14ac:dyDescent="0.3">
      <c r="B30" t="s">
        <v>4</v>
      </c>
      <c r="D30" s="4">
        <v>600000</v>
      </c>
      <c r="F30" s="9" t="s">
        <v>21</v>
      </c>
      <c r="H30" s="29" t="s">
        <v>38</v>
      </c>
      <c r="I30" s="20"/>
      <c r="J30" s="20"/>
      <c r="K30" s="20"/>
      <c r="L30" s="20"/>
      <c r="M30" s="20"/>
      <c r="N30" s="20"/>
    </row>
    <row r="31" spans="2:16" ht="3.95" customHeight="1" x14ac:dyDescent="0.25"/>
    <row r="32" spans="2:16" ht="15.75" thickBot="1" x14ac:dyDescent="0.3">
      <c r="B32" t="s">
        <v>40</v>
      </c>
      <c r="D32" s="4">
        <v>60000</v>
      </c>
      <c r="F32" s="9" t="s">
        <v>21</v>
      </c>
    </row>
    <row r="33" spans="2:9" ht="15.75" thickBot="1" x14ac:dyDescent="0.3">
      <c r="B33" t="s">
        <v>6</v>
      </c>
      <c r="D33" s="11">
        <f>Planilha3!C8</f>
        <v>540000</v>
      </c>
      <c r="I33" s="1"/>
    </row>
    <row r="34" spans="2:9" ht="15.75" thickTop="1" x14ac:dyDescent="0.25">
      <c r="E34" s="12"/>
      <c r="I34" s="1"/>
    </row>
    <row r="35" spans="2:9" ht="16.5" customHeight="1" x14ac:dyDescent="0.25"/>
    <row r="36" spans="2:9" x14ac:dyDescent="0.25">
      <c r="B36" t="s">
        <v>5</v>
      </c>
      <c r="D36" s="4">
        <v>300000</v>
      </c>
      <c r="F36" s="9" t="s">
        <v>21</v>
      </c>
    </row>
    <row r="37" spans="2:9" ht="3.95" customHeight="1" x14ac:dyDescent="0.25"/>
    <row r="38" spans="2:9" ht="15.75" thickBot="1" x14ac:dyDescent="0.3">
      <c r="B38" t="s">
        <v>41</v>
      </c>
      <c r="C38"/>
      <c r="D38" s="5">
        <v>30000</v>
      </c>
      <c r="F38" s="9" t="s">
        <v>21</v>
      </c>
    </row>
    <row r="39" spans="2:9" ht="15.75" thickBot="1" x14ac:dyDescent="0.3">
      <c r="B39" t="s">
        <v>7</v>
      </c>
      <c r="D39" s="13">
        <f>Planilha3!C9</f>
        <v>270000</v>
      </c>
    </row>
    <row r="40" spans="2:9" ht="15.75" thickTop="1" x14ac:dyDescent="0.25"/>
    <row r="42" spans="2:9" x14ac:dyDescent="0.25">
      <c r="B42" t="s">
        <v>17</v>
      </c>
      <c r="D42" s="28">
        <f>Planilha3!C10</f>
        <v>16090000</v>
      </c>
      <c r="F42" s="9" t="s">
        <v>21</v>
      </c>
    </row>
    <row r="43" spans="2:9" ht="3.95" customHeight="1" x14ac:dyDescent="0.25">
      <c r="D43" s="14"/>
    </row>
    <row r="44" spans="2:9" x14ac:dyDescent="0.25">
      <c r="B44" t="s">
        <v>18</v>
      </c>
      <c r="D44" s="28">
        <f>Planilha3!C11</f>
        <v>16360000</v>
      </c>
      <c r="F44" s="9" t="s">
        <v>21</v>
      </c>
    </row>
    <row r="45" spans="2:9" ht="3.95" customHeight="1" x14ac:dyDescent="0.25"/>
    <row r="46" spans="2:9" ht="18.75" x14ac:dyDescent="0.3">
      <c r="B46" t="s">
        <v>13</v>
      </c>
      <c r="C46" s="2">
        <v>0.25</v>
      </c>
      <c r="D46" s="15">
        <f>Planilha3!C12</f>
        <v>4022500</v>
      </c>
      <c r="F46" s="9" t="s">
        <v>21</v>
      </c>
    </row>
    <row r="47" spans="2:9" ht="3.95" customHeight="1" x14ac:dyDescent="0.25">
      <c r="D47" s="16"/>
    </row>
    <row r="48" spans="2:9" ht="18.75" x14ac:dyDescent="0.3">
      <c r="B48" t="s">
        <v>14</v>
      </c>
      <c r="C48" s="2">
        <v>0.09</v>
      </c>
      <c r="D48" s="15">
        <f>Planilha3!C13</f>
        <v>1472400</v>
      </c>
      <c r="F48" s="9" t="s">
        <v>21</v>
      </c>
    </row>
    <row r="51" spans="2:9" ht="30" x14ac:dyDescent="0.25">
      <c r="B51" s="18" t="s">
        <v>24</v>
      </c>
      <c r="D51" s="24">
        <f>Planilha3!C14</f>
        <v>4425000</v>
      </c>
      <c r="F51"/>
      <c r="I51" s="1"/>
    </row>
    <row r="52" spans="2:9" ht="3.95" customHeight="1" x14ac:dyDescent="0.25">
      <c r="B52" s="18"/>
      <c r="D52" s="27"/>
    </row>
    <row r="53" spans="2:9" ht="30" x14ac:dyDescent="0.25">
      <c r="B53" s="18" t="s">
        <v>25</v>
      </c>
      <c r="D53" s="24">
        <f>Planilha3!C15</f>
        <v>1593000</v>
      </c>
      <c r="F53"/>
    </row>
    <row r="55" spans="2:9" ht="15.75" thickBot="1" x14ac:dyDescent="0.3"/>
    <row r="56" spans="2:9" ht="40.5" customHeight="1" thickTop="1" thickBot="1" x14ac:dyDescent="0.3">
      <c r="B56" s="22" t="s">
        <v>26</v>
      </c>
      <c r="D56" s="32">
        <f>Planilha3!C16</f>
        <v>523100</v>
      </c>
      <c r="G56" s="31"/>
    </row>
    <row r="57" spans="2:9" ht="15.75" thickTop="1" x14ac:dyDescent="0.25"/>
  </sheetData>
  <sheetProtection algorithmName="SHA-512" hashValue="x0yCbXlLnIf36lvG/MJn61KaysqBjv4m/SHZSZTASybXRbr8RPQ46e0y/qmsCcRDo+j9Lxi1VyPpuHs3V9LO6Q==" saltValue="0I6DuQtxpCe43GEK1bXPnA==" spinCount="100000" sheet="1" objects="1" scenarios="1"/>
  <mergeCells count="3">
    <mergeCell ref="B1:Q1"/>
    <mergeCell ref="B5:Q5"/>
    <mergeCell ref="F3:H3"/>
  </mergeCells>
  <hyperlinks>
    <hyperlink ref="F3" r:id="rId1" xr:uid="{A7CB83D9-2531-4927-BB4A-09B91A68C546}"/>
    <hyperlink ref="F10" r:id="rId2" xr:uid="{A752556B-C4C4-438E-9B41-6C4CA5FC3A77}"/>
    <hyperlink ref="B3" r:id="rId3" xr:uid="{48E9C428-7A03-42C9-80B8-E48A348BC46F}"/>
    <hyperlink ref="F8" r:id="rId4" xr:uid="{C334ECD1-DEEA-4DEB-9614-8BE31F674CAE}"/>
    <hyperlink ref="F12" r:id="rId5" xr:uid="{C11CD3CF-6610-4835-A024-C7F61F40C413}"/>
    <hyperlink ref="F14" r:id="rId6" xr:uid="{86B801A5-295E-4C45-9118-D061F2BF9076}"/>
    <hyperlink ref="F16" r:id="rId7" xr:uid="{D0C0FBC6-36CE-427E-9A19-441AD5FD75BA}"/>
    <hyperlink ref="F18" r:id="rId8" xr:uid="{7F07E99F-7704-4AB9-A755-7FB9A850C706}"/>
    <hyperlink ref="F23" r:id="rId9" xr:uid="{E8109721-3F42-42C3-A95C-AD3120491824}"/>
    <hyperlink ref="F30" r:id="rId10" xr:uid="{B2F11DC1-FFE2-44A4-B07A-9B3A0E13F3FF}"/>
    <hyperlink ref="F32" r:id="rId11" xr:uid="{0669F2FE-0281-4637-A3F6-E1E53E33F7EA}"/>
    <hyperlink ref="F36" r:id="rId12" xr:uid="{838BC466-9700-4E9B-9814-450618AA193D}"/>
    <hyperlink ref="F38" r:id="rId13" xr:uid="{77DD3F24-BD45-404A-81B9-2551242F641E}"/>
    <hyperlink ref="F42" r:id="rId14" xr:uid="{F8651053-3A0A-41D5-B81D-164D27198521}"/>
    <hyperlink ref="F44" r:id="rId15" xr:uid="{FEAE3E4B-9314-448F-8F9A-BAC8D9C9071E}"/>
    <hyperlink ref="F46" r:id="rId16" xr:uid="{670C979A-E528-40A6-BA7C-69F55759D1D2}"/>
    <hyperlink ref="F48" r:id="rId17" xr:uid="{C52BD549-097D-48C3-97F6-28760218BB2D}"/>
  </hyperlinks>
  <pageMargins left="0.511811024" right="0.511811024" top="0.78740157499999996" bottom="0.78740157499999996" header="0.31496062000000002" footer="0.31496062000000002"/>
  <pageSetup paperSize="9" orientation="portrait" horizontalDpi="360" verticalDpi="360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E893-23B7-49BD-B304-9730A558B401}">
  <dimension ref="A1:G16"/>
  <sheetViews>
    <sheetView workbookViewId="0"/>
  </sheetViews>
  <sheetFormatPr defaultRowHeight="15" x14ac:dyDescent="0.25"/>
  <cols>
    <col min="1" max="1" width="2.42578125" customWidth="1"/>
    <col min="2" max="2" width="56.42578125" customWidth="1"/>
    <col min="3" max="3" width="15.42578125" style="1" customWidth="1"/>
  </cols>
  <sheetData>
    <row r="1" spans="1:7" x14ac:dyDescent="0.25">
      <c r="B1" t="str">
        <f>Planilha1!B13</f>
        <v>LUCRO CONTÁBIL</v>
      </c>
      <c r="C1" s="1">
        <f>Planilha1!D8-Planilha1!D10-Planilha1!D12</f>
        <v>17000000</v>
      </c>
    </row>
    <row r="2" spans="1:7" x14ac:dyDescent="0.25">
      <c r="B2" t="str">
        <f>Planilha1!B17</f>
        <v>RESULTADO REAL I</v>
      </c>
      <c r="C2" s="1">
        <f>Planilha1!D13+Planilha1!D14-Planilha1!D16</f>
        <v>18500000</v>
      </c>
    </row>
    <row r="3" spans="1:7" x14ac:dyDescent="0.25">
      <c r="A3" s="26"/>
      <c r="B3" t="str">
        <f>Planilha1!B18</f>
        <v>EXCLUSÃO INCENTIVADA</v>
      </c>
      <c r="C3" s="31">
        <f>IF(Planilha1!D17&lt;Planilha1!D12*Planilha1!C18,Planilha1!D17,Planilha1!D12*Planilha1!C18)</f>
        <v>800000</v>
      </c>
    </row>
    <row r="4" spans="1:7" x14ac:dyDescent="0.25">
      <c r="B4" t="str">
        <f>Planilha1!B19</f>
        <v>RESULTADO REAL II</v>
      </c>
      <c r="C4" s="1">
        <f>Planilha1!D17-Planilha1!D18</f>
        <v>17700000</v>
      </c>
    </row>
    <row r="5" spans="1:7" x14ac:dyDescent="0.25">
      <c r="B5" t="str">
        <f>Planilha1!B25</f>
        <v>RESULTADO REAL III</v>
      </c>
      <c r="C5" s="1">
        <f>Planilha1!D19-Planilha1!D23</f>
        <v>16900000</v>
      </c>
      <c r="G5" s="26"/>
    </row>
    <row r="6" spans="1:7" x14ac:dyDescent="0.25">
      <c r="B6" t="str">
        <f>Planilha1!B26</f>
        <v>IRPJ Parcial</v>
      </c>
      <c r="C6" s="31">
        <f>IF(Planilha1!D25*Planilha1!C26&lt;0,0,Planilha1!D25*Planilha1!C26)</f>
        <v>4225000</v>
      </c>
      <c r="G6" s="26"/>
    </row>
    <row r="7" spans="1:7" x14ac:dyDescent="0.25">
      <c r="B7" t="str">
        <f>Planilha1!B27</f>
        <v>CSLL Parcial</v>
      </c>
      <c r="C7" s="31">
        <f>IF(Planilha1!D25*Planilha1!C27&lt;0,0,Planilha1!D25*Planilha1!C27)</f>
        <v>1521000</v>
      </c>
      <c r="G7" s="26"/>
    </row>
    <row r="8" spans="1:7" x14ac:dyDescent="0.25">
      <c r="B8" t="str">
        <f>Planilha1!B33</f>
        <v>SALDO NO IMOBILIZADO</v>
      </c>
      <c r="C8" s="1">
        <f>Planilha1!D30-Planilha1!D32</f>
        <v>540000</v>
      </c>
    </row>
    <row r="9" spans="1:7" x14ac:dyDescent="0.25">
      <c r="B9" t="str">
        <f>Planilha1!B39</f>
        <v>SALDO NO INTANGÍVEL</v>
      </c>
      <c r="C9" s="1">
        <f>Planilha1!D36-Planilha1!D38</f>
        <v>270000</v>
      </c>
    </row>
    <row r="10" spans="1:7" x14ac:dyDescent="0.25">
      <c r="B10" t="str">
        <f>Planilha1!B42</f>
        <v>BASE DE CÁLCULO P/ IRPJ</v>
      </c>
      <c r="C10" s="1">
        <f>IF(Planilha1!D25-Planilha1!D33-Planilha1!D39&lt;0,0,Planilha1!D25-Planilha1!D33-Planilha1!D39)</f>
        <v>16090000</v>
      </c>
    </row>
    <row r="11" spans="1:7" x14ac:dyDescent="0.25">
      <c r="B11" t="str">
        <f>Planilha1!B44</f>
        <v>BASE DE CÁLCULO P/ CSLL</v>
      </c>
      <c r="C11" s="1">
        <f>IF(Planilha1!D25-Planilha1!D33&lt;0,0,Planilha1!D25-Planilha1!D33)</f>
        <v>16360000</v>
      </c>
    </row>
    <row r="12" spans="1:7" x14ac:dyDescent="0.25">
      <c r="B12" t="str">
        <f>Planilha1!B46</f>
        <v>IRPJ Total</v>
      </c>
      <c r="C12" s="31">
        <f>IF(Planilha1!D42*Planilha1!C46&lt;0,0,Planilha1!D42*Planilha1!C46)</f>
        <v>4022500</v>
      </c>
    </row>
    <row r="13" spans="1:7" x14ac:dyDescent="0.25">
      <c r="B13" t="str">
        <f>Planilha1!B48</f>
        <v>CSLL Total</v>
      </c>
      <c r="C13" s="31">
        <f>IF(Planilha1!D44*Planilha1!C48&lt;0,0,Planilha1!D44*Planilha1!C48)</f>
        <v>1472400</v>
      </c>
      <c r="G13" s="26"/>
    </row>
    <row r="14" spans="1:7" x14ac:dyDescent="0.25">
      <c r="B14" t="str">
        <f>Planilha1!B51</f>
        <v>IRPJ calculado pela empresa antes do incentivo.</v>
      </c>
      <c r="C14" s="31">
        <f>IF(Planilha1!D17&lt;0,0,(Planilha1!D17-Planilha1!D23)*25%)</f>
        <v>4425000</v>
      </c>
    </row>
    <row r="15" spans="1:7" x14ac:dyDescent="0.25">
      <c r="B15" t="str">
        <f>Planilha1!B53</f>
        <v>CSLL calculada pela empresa antes do incentivo.</v>
      </c>
      <c r="C15" s="31">
        <f>IF(Planilha1!D17&lt;0,0,(Planilha1!D17-Planilha1!D23)*9%)</f>
        <v>1593000</v>
      </c>
    </row>
    <row r="16" spans="1:7" x14ac:dyDescent="0.25">
      <c r="B16" t="str">
        <f>Planilha1!B56</f>
        <v>Valor da economia TOTAL com o aproveitamento do incentivo</v>
      </c>
      <c r="C16" s="31">
        <f>IF((Planilha1!D51+Planilha1!D53)-(Planilha1!D46+Planilha1!D48)&gt;0,(Planilha1!D51+Planilha1!D53)-(Planilha1!D46+Planilha1!D48),0)</f>
        <v>523100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38ED-AB7A-4863-BAA8-ECF1767A136E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Planilha3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2022-07-28T12:40:30Z</dcterms:created>
  <dcterms:modified xsi:type="dcterms:W3CDTF">2023-03-08T18:49:48Z</dcterms:modified>
</cp:coreProperties>
</file>